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ia/Documents/masks/pubs/"/>
    </mc:Choice>
  </mc:AlternateContent>
  <xr:revisionPtr revIDLastSave="0" documentId="13_ncr:1_{D1502949-8F9B-2C40-8AC0-97EBCEFB1B37}" xr6:coauthVersionLast="46" xr6:coauthVersionMax="46" xr10:uidLastSave="{00000000-0000-0000-0000-000000000000}"/>
  <bookViews>
    <workbookView xWindow="31480" yWindow="3120" windowWidth="27640" windowHeight="15620" xr2:uid="{00000000-000D-0000-FFFF-FFFF00000000}"/>
  </bookViews>
  <sheets>
    <sheet name="analysis" sheetId="1" r:id="rId1"/>
    <sheet name="raw data" sheetId="2" r:id="rId2"/>
  </sheets>
  <calcPr calcId="191029"/>
</workbook>
</file>

<file path=xl/calcChain.xml><?xml version="1.0" encoding="utf-8"?>
<calcChain xmlns="http://schemas.openxmlformats.org/spreadsheetml/2006/main">
  <c r="Z13" i="1" l="1"/>
  <c r="Z12" i="1"/>
  <c r="Z11" i="1"/>
  <c r="Z10" i="1"/>
  <c r="Z9" i="1"/>
  <c r="L13" i="1"/>
  <c r="L12" i="1"/>
  <c r="L11" i="1"/>
  <c r="L10" i="1"/>
  <c r="L9" i="1"/>
  <c r="T16" i="1"/>
  <c r="X9" i="1" s="1"/>
  <c r="Y9" i="1" s="1"/>
  <c r="T15" i="1"/>
  <c r="O42" i="1"/>
  <c r="O13" i="1"/>
  <c r="T13" i="1" s="1"/>
  <c r="O12" i="1"/>
  <c r="T12" i="1" s="1"/>
  <c r="O11" i="1"/>
  <c r="T11" i="1" s="1"/>
  <c r="O10" i="1"/>
  <c r="T10" i="1" s="1"/>
  <c r="O9" i="1"/>
  <c r="T9" i="1" s="1"/>
  <c r="M9" i="1"/>
  <c r="I10" i="1"/>
  <c r="I11" i="1"/>
  <c r="I12" i="1"/>
  <c r="I13" i="1"/>
  <c r="I9" i="1"/>
  <c r="J13" i="1" s="1"/>
  <c r="K13" i="1" s="1"/>
  <c r="X10" i="1" l="1"/>
  <c r="P17" i="1"/>
  <c r="P13" i="1"/>
  <c r="Q13" i="1" s="1"/>
  <c r="P10" i="1"/>
  <c r="Q10" i="1" s="1"/>
  <c r="J10" i="1"/>
  <c r="K10" i="1" s="1"/>
  <c r="P11" i="1"/>
  <c r="Q11" i="1" s="1"/>
  <c r="P12" i="1"/>
  <c r="Q12" i="1" s="1"/>
  <c r="J11" i="1"/>
  <c r="K11" i="1" s="1"/>
  <c r="J12" i="1"/>
  <c r="K12" i="1" s="1"/>
  <c r="J9" i="1"/>
  <c r="K9" i="1" s="1"/>
  <c r="Y10" i="1" l="1"/>
  <c r="X11" i="1"/>
  <c r="P15" i="1"/>
  <c r="Q15" i="1"/>
  <c r="Y11" i="1" l="1"/>
  <c r="X12" i="1"/>
  <c r="X13" i="1" l="1"/>
  <c r="Y13" i="1" s="1"/>
  <c r="Y12" i="1"/>
</calcChain>
</file>

<file path=xl/sharedStrings.xml><?xml version="1.0" encoding="utf-8"?>
<sst xmlns="http://schemas.openxmlformats.org/spreadsheetml/2006/main" count="69" uniqueCount="61">
  <si>
    <t>Layers</t>
  </si>
  <si>
    <t>Filtration Efficiency (t0, %)</t>
  </si>
  <si>
    <t>Pressure Drop (t0, Pa)</t>
  </si>
  <si>
    <t>Q (t0, kPa-1)</t>
  </si>
  <si>
    <t>Filtration Efficiency (tc60, %)</t>
  </si>
  <si>
    <t>Pressure Drop (tc60, Pa)</t>
  </si>
  <si>
    <t>Q (tc60, kPa-1)</t>
  </si>
  <si>
    <t>7.65¬±0.93</t>
  </si>
  <si>
    <t>1.5¬±0.5</t>
  </si>
  <si>
    <t>23.8¬±11.6</t>
  </si>
  <si>
    <t>20.35¬±5.34</t>
  </si>
  <si>
    <t>2.2¬±0.8</t>
  </si>
  <si>
    <t>48.9¬±17.7</t>
  </si>
  <si>
    <t>Remove plus/minus signs:</t>
  </si>
  <si>
    <t>Penetration</t>
  </si>
  <si>
    <t>Calc. Penetration from 1 layer</t>
  </si>
  <si>
    <t>Calc. Filtration Eff.</t>
  </si>
  <si>
    <t>Slope</t>
  </si>
  <si>
    <t>FE = Filtration Efficiency</t>
  </si>
  <si>
    <t>P = Penetration</t>
  </si>
  <si>
    <t>FE = 1-P</t>
  </si>
  <si>
    <t>P(n) = P(n-1) * P</t>
  </si>
  <si>
    <t>(1-FE(n)) = (1-FE(n-1)) * P</t>
  </si>
  <si>
    <t>P = (1-FE(n)) / (1-FE(n-1))</t>
  </si>
  <si>
    <t>slope = (1-FE(n)) - (1-FE(n-1))</t>
  </si>
  <si>
    <t>L = number of layers</t>
  </si>
  <si>
    <t>B = offset in data</t>
  </si>
  <si>
    <t>A = slope in data</t>
  </si>
  <si>
    <t>FE = A*L + B</t>
  </si>
  <si>
    <t>P = 1-FE</t>
  </si>
  <si>
    <t>P = 
(1-FE(n)) / (1-FE(n-1))</t>
  </si>
  <si>
    <t>slope is not the right equation analytically, but fairly close numerically</t>
  </si>
  <si>
    <t>P</t>
  </si>
  <si>
    <t>P1</t>
  </si>
  <si>
    <t>log10(P)</t>
  </si>
  <si>
    <t>FE, measured</t>
  </si>
  <si>
    <t>Pm = Measured penetration = 1 - (Measured filtration)</t>
  </si>
  <si>
    <t>Take the log10(Pm)</t>
  </si>
  <si>
    <t>Fit a line</t>
  </si>
  <si>
    <t>Look at line fit on plot, and use to calculate P and P1</t>
  </si>
  <si>
    <t>P(n) from P1 &amp; P</t>
  </si>
  <si>
    <t>FE(n) from P1 &amp; P</t>
  </si>
  <si>
    <t>https://pubs.acs.org/doi/suppl/10.1021/acs.nanolett.0c02211/suppl_file/nl0c02211_si_001.pdf</t>
  </si>
  <si>
    <t>Household Materials Selection for Homemade Cloth Face Coverings and Their Filtration Efficiency Enhancement with Triboelectric Charging</t>
  </si>
  <si>
    <t>https://doi.org/10.1021/acs.nanolett.0c02211</t>
  </si>
  <si>
    <t>Mervin Zhao, Lei Liao, Wang Xiao, Xuanze Yu, Haotian Wang, Qiqi Wang, Ying Ling Lin, F. Selcen Kilinc-Balci, Amy Price, Larry Chu, May C. Chu, Steven Chu, and Yi Cui</t>
  </si>
  <si>
    <t>Nano Lett. 2020, 20, 7, 5544–5552</t>
  </si>
  <si>
    <t>Publication Date: June 2, 2020</t>
  </si>
  <si>
    <t>From supplemental information Table S1</t>
  </si>
  <si>
    <t>Estimate multi-layer filtration from single-layer data</t>
  </si>
  <si>
    <t>Estimate filtration per layer from linear fit to data</t>
  </si>
  <si>
    <t>P1 = Penetration of 1st layer</t>
  </si>
  <si>
    <t>P = Penetration of 2nd and later layers</t>
  </si>
  <si>
    <t>Calculate P1 &amp; P2, assuming Ptot=P1*P2*P3*…</t>
  </si>
  <si>
    <t>Use calculated P &amp; P1.</t>
  </si>
  <si>
    <t>Plot measured and estimated filtration efficiencies</t>
  </si>
  <si>
    <t>FE error: Measured - calculated</t>
  </si>
  <si>
    <t>Analysis by:</t>
  </si>
  <si>
    <t>Ania Mitros, PhD</t>
  </si>
  <si>
    <t>ania.mitros@gmail.com</t>
  </si>
  <si>
    <t>https://ofb.net/~ania/masks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</si>
</sst>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"/>
    <numFmt numFmtId="165" formatCode="0.0000"/>
    <numFmt numFmtId="166" formatCode="0.000"/>
    <numFmt numFmtId="167" formatCode="0.000000000000000000"/>
  </numFmts>
  <fonts count="2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7030A0"/>
      <name val="Calibri"/>
      <family val="2"/>
      <scheme val="minor"/>
    </font>
    <font>
      <sz val="12"/>
      <color theme="5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b/>
      <sz val="12"/>
      <color theme="0" tint="-0.34998626667073579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24">
    <xf numFmtId="0" fontId="0" fillId="0" borderId="0" xfId="0"/>
    <xf numFmtId="0" fontId="16" fillId="0" borderId="0" xfId="0" applyFont="1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19" fillId="0" borderId="0" xfId="0" applyFont="1"/>
    <xf numFmtId="165" fontId="20" fillId="0" borderId="0" xfId="0" applyNumberFormat="1" applyFont="1" applyAlignment="1">
      <alignment horizontal="left"/>
    </xf>
    <xf numFmtId="0" fontId="16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0" fillId="0" borderId="0" xfId="0" applyFill="1"/>
    <xf numFmtId="165" fontId="0" fillId="0" borderId="0" xfId="0" applyNumberFormat="1" applyFill="1"/>
    <xf numFmtId="164" fontId="0" fillId="0" borderId="0" xfId="0" applyNumberFormat="1" applyFill="1"/>
    <xf numFmtId="0" fontId="22" fillId="0" borderId="0" xfId="0" applyFont="1"/>
    <xf numFmtId="0" fontId="20" fillId="0" borderId="0" xfId="0" applyFont="1"/>
    <xf numFmtId="165" fontId="20" fillId="0" borderId="0" xfId="0" applyNumberFormat="1" applyFont="1"/>
    <xf numFmtId="165" fontId="20" fillId="0" borderId="10" xfId="0" applyNumberFormat="1" applyFont="1" applyBorder="1"/>
    <xf numFmtId="0" fontId="16" fillId="34" borderId="0" xfId="0" applyFont="1" applyFill="1"/>
    <xf numFmtId="167" fontId="0" fillId="0" borderId="0" xfId="0" applyNumberFormat="1"/>
    <xf numFmtId="0" fontId="18" fillId="33" borderId="0" xfId="0" applyFont="1" applyFill="1" applyAlignment="1">
      <alignment horizontal="center" vertical="center"/>
    </xf>
    <xf numFmtId="0" fontId="18" fillId="33" borderId="0" xfId="0" applyFont="1" applyFill="1" applyAlignment="1">
      <alignment horizontal="center" vertical="center" wrapText="1"/>
    </xf>
    <xf numFmtId="0" fontId="16" fillId="34" borderId="0" xfId="0" applyFont="1" applyFill="1" applyAlignment="1">
      <alignment vertical="center"/>
    </xf>
    <xf numFmtId="0" fontId="16" fillId="34" borderId="0" xfId="0" applyFont="1" applyFill="1"/>
    <xf numFmtId="0" fontId="23" fillId="34" borderId="0" xfId="42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Filtration Efficiency for polypropylene</a:t>
            </a:r>
            <a:r>
              <a:rPr lang="en-US" baseline="0"/>
              <a:t> interfacing</a:t>
            </a:r>
            <a:endParaRPr lang="en-US"/>
          </a:p>
          <a:p>
            <a:pPr>
              <a:defRPr/>
            </a:pPr>
            <a:r>
              <a:rPr lang="en-US"/>
              <a:t>Data from Zhao 2020, "Household  Materials..."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analysis!$B$8</c:f>
              <c:strCache>
                <c:ptCount val="1"/>
                <c:pt idx="0">
                  <c:v>Filtration Efficiency (t0, %)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accent2"/>
                </a:solidFill>
              </a:ln>
              <a:effectLst/>
            </c:spPr>
          </c:marker>
          <c:trendline>
            <c:spPr>
              <a:ln w="12700" cap="rnd">
                <a:solidFill>
                  <a:schemeClr val="accent4"/>
                </a:solidFill>
                <a:prstDash val="dash"/>
              </a:ln>
              <a:effectLst/>
            </c:spPr>
            <c:trendlineType val="linear"/>
            <c:backward val="1"/>
            <c:dispRSqr val="0"/>
            <c:dispEq val="1"/>
            <c:trendlineLbl>
              <c:layout>
                <c:manualLayout>
                  <c:x val="-0.27093766404199476"/>
                  <c:y val="-3.4227126962858134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yVal>
            <c:numRef>
              <c:f>analysis!$B$9:$B$13</c:f>
              <c:numCache>
                <c:formatCode>General</c:formatCode>
                <c:ptCount val="5"/>
                <c:pt idx="0">
                  <c:v>7.65</c:v>
                </c:pt>
                <c:pt idx="1">
                  <c:v>11.94</c:v>
                </c:pt>
                <c:pt idx="2">
                  <c:v>16.41</c:v>
                </c:pt>
                <c:pt idx="3">
                  <c:v>20.64</c:v>
                </c:pt>
                <c:pt idx="4">
                  <c:v>23.95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426-B24E-B687-76B200635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053856"/>
        <c:axId val="255702752"/>
      </c:scatterChart>
      <c:valAx>
        <c:axId val="197053856"/>
        <c:scaling>
          <c:orientation val="minMax"/>
          <c:max val="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Number of layers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5702752"/>
        <c:crosses val="autoZero"/>
        <c:crossBetween val="midCat"/>
      </c:valAx>
      <c:valAx>
        <c:axId val="255702752"/>
        <c:scaling>
          <c:orientation val="minMax"/>
          <c:max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Filtration</a:t>
                </a:r>
                <a:r>
                  <a:rPr lang="en-US" sz="1200" baseline="0"/>
                  <a:t> Efficiency at t0 (%)</a:t>
                </a:r>
                <a:endParaRPr lang="en-US" sz="12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0538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Filtration Efficiency for polypropylene</a:t>
            </a:r>
            <a:r>
              <a:rPr lang="en-US" baseline="0"/>
              <a:t> interfacing</a:t>
            </a:r>
            <a:endParaRPr lang="en-US"/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Calculated</a:t>
            </a:r>
            <a:r>
              <a:rPr lang="en-US" baseline="0"/>
              <a:t> assumes Ptot=P1*P2*P3...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125"/>
          <c:y val="0.20992366871923038"/>
          <c:w val="0.78063057742782149"/>
          <c:h val="0.60138269523192966"/>
        </c:manualLayout>
      </c:layout>
      <c:scatterChart>
        <c:scatterStyle val="lineMarker"/>
        <c:varyColors val="0"/>
        <c:ser>
          <c:idx val="0"/>
          <c:order val="0"/>
          <c:tx>
            <c:v>Calculated from 1-layer data</c:v>
          </c:tx>
          <c:spPr>
            <a:ln>
              <a:noFill/>
            </a:ln>
          </c:spPr>
          <c:yVal>
            <c:numRef>
              <c:f>analysis!$K$9:$K$13</c:f>
              <c:numCache>
                <c:formatCode>0.000</c:formatCode>
                <c:ptCount val="5"/>
                <c:pt idx="0" formatCode="General">
                  <c:v>7.6500000000000057</c:v>
                </c:pt>
                <c:pt idx="1">
                  <c:v>14.714775000000003</c:v>
                </c:pt>
                <c:pt idx="2">
                  <c:v>21.239094712500005</c:v>
                </c:pt>
                <c:pt idx="3">
                  <c:v>27.264303966993751</c:v>
                </c:pt>
                <c:pt idx="4">
                  <c:v>32.828584713518723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3A8-D64D-9F5B-AAAC76699705}"/>
            </c:ext>
          </c:extLst>
        </c:ser>
        <c:ser>
          <c:idx val="1"/>
          <c:order val="1"/>
          <c:tx>
            <c:v>Measured data</c:v>
          </c:tx>
          <c:spPr>
            <a:ln w="28575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accent2"/>
                </a:solidFill>
              </a:ln>
              <a:effectLst/>
            </c:spPr>
          </c:marker>
          <c:trendline>
            <c:spPr>
              <a:ln w="12700" cap="rnd">
                <a:solidFill>
                  <a:schemeClr val="accent4"/>
                </a:solidFill>
                <a:prstDash val="dash"/>
              </a:ln>
              <a:effectLst/>
            </c:spPr>
            <c:trendlineType val="linear"/>
            <c:backward val="1"/>
            <c:dispRSqr val="0"/>
            <c:dispEq val="0"/>
          </c:trendline>
          <c:yVal>
            <c:numRef>
              <c:f>analysis!$B$9:$B$13</c:f>
              <c:numCache>
                <c:formatCode>General</c:formatCode>
                <c:ptCount val="5"/>
                <c:pt idx="0">
                  <c:v>7.65</c:v>
                </c:pt>
                <c:pt idx="1">
                  <c:v>11.94</c:v>
                </c:pt>
                <c:pt idx="2">
                  <c:v>16.41</c:v>
                </c:pt>
                <c:pt idx="3">
                  <c:v>20.64</c:v>
                </c:pt>
                <c:pt idx="4">
                  <c:v>23.95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3A8-D64D-9F5B-AAAC76699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053856"/>
        <c:axId val="255702752"/>
      </c:scatterChart>
      <c:valAx>
        <c:axId val="197053856"/>
        <c:scaling>
          <c:orientation val="minMax"/>
          <c:max val="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Number of layers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5702752"/>
        <c:crosses val="autoZero"/>
        <c:crossBetween val="midCat"/>
      </c:valAx>
      <c:valAx>
        <c:axId val="25570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Filtration</a:t>
                </a:r>
                <a:r>
                  <a:rPr lang="en-US" sz="1200" baseline="0"/>
                  <a:t> Efficiency at t0 (%)</a:t>
                </a:r>
                <a:endParaRPr lang="en-US" sz="1200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0538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9.5734689413823265E-2"/>
          <c:y val="0.2221463091492149"/>
          <c:w val="0.4181541994750656"/>
          <c:h val="0.15104198973216304"/>
        </c:manualLayout>
      </c:layout>
      <c:overlay val="0"/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Filtration Efficiency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988035870516184"/>
          <c:y val="0.20992366871923038"/>
          <c:w val="0.67987598425196849"/>
          <c:h val="0.60138269523192966"/>
        </c:manualLayout>
      </c:layout>
      <c:scatterChart>
        <c:scatterStyle val="lineMarker"/>
        <c:varyColors val="0"/>
        <c:ser>
          <c:idx val="1"/>
          <c:order val="0"/>
          <c:tx>
            <c:v>measured</c:v>
          </c:tx>
          <c:spPr>
            <a:ln w="28575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accent2"/>
                </a:solidFill>
              </a:ln>
              <a:effectLst/>
            </c:spPr>
          </c:marker>
          <c:trendline>
            <c:spPr>
              <a:ln w="12700" cap="rnd">
                <a:solidFill>
                  <a:schemeClr val="accent4"/>
                </a:solidFill>
                <a:prstDash val="dash"/>
              </a:ln>
              <a:effectLst/>
            </c:spPr>
            <c:trendlineType val="linear"/>
            <c:backward val="1"/>
            <c:dispRSqr val="0"/>
            <c:dispEq val="0"/>
          </c:trendline>
          <c:yVal>
            <c:numRef>
              <c:f>analysis!$L$9:$L$13</c:f>
              <c:numCache>
                <c:formatCode>0.0000</c:formatCode>
                <c:ptCount val="5"/>
                <c:pt idx="0">
                  <c:v>7.6499999999999999E-2</c:v>
                </c:pt>
                <c:pt idx="1">
                  <c:v>0.11939999999999999</c:v>
                </c:pt>
                <c:pt idx="2">
                  <c:v>0.1641</c:v>
                </c:pt>
                <c:pt idx="3">
                  <c:v>0.2064</c:v>
                </c:pt>
                <c:pt idx="4">
                  <c:v>0.23949999999999999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7C-E64B-BED7-ABCEEC3E02D4}"/>
            </c:ext>
          </c:extLst>
        </c:ser>
        <c:ser>
          <c:idx val="3"/>
          <c:order val="1"/>
          <c:tx>
            <c:v>Calculated from P1 &amp; P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15875">
                <a:solidFill>
                  <a:schemeClr val="accent6"/>
                </a:solidFill>
              </a:ln>
              <a:effectLst/>
            </c:spPr>
          </c:marker>
          <c:xVal>
            <c:numRef>
              <c:f>analysis!$A$9:$A$13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analysis!$Y$9:$Y$13</c:f>
              <c:numCache>
                <c:formatCode>0.0000</c:formatCode>
                <c:ptCount val="5"/>
                <c:pt idx="0" formatCode="0.00000">
                  <c:v>7.6578461728540437E-2</c:v>
                </c:pt>
                <c:pt idx="1">
                  <c:v>0.12097748316911572</c:v>
                </c:pt>
                <c:pt idx="2">
                  <c:v>0.16324175571855004</c:v>
                </c:pt>
                <c:pt idx="3">
                  <c:v>0.20347392021622146</c:v>
                </c:pt>
                <c:pt idx="4">
                  <c:v>0.24177168242837055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1CF4-5249-9EF3-7B8F4484B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053856"/>
        <c:axId val="255702752"/>
      </c:scatterChart>
      <c:valAx>
        <c:axId val="197053856"/>
        <c:scaling>
          <c:orientation val="minMax"/>
          <c:max val="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Number of layers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5702752"/>
        <c:crosses val="autoZero"/>
        <c:crossBetween val="midCat"/>
      </c:valAx>
      <c:valAx>
        <c:axId val="25570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Filtration</a:t>
                </a:r>
                <a:r>
                  <a:rPr lang="en-US" sz="1200" baseline="0"/>
                  <a:t> Efficiency at t0 (%)</a:t>
                </a:r>
                <a:endParaRPr lang="en-US" sz="12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0538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8523403324584422"/>
          <c:y val="0.56152783005374796"/>
          <c:w val="0.2891253280839895"/>
          <c:h val="0.258739856370726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log10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analysis!$T$8</c:f>
              <c:strCache>
                <c:ptCount val="1"/>
                <c:pt idx="0">
                  <c:v>log10(P)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accent2"/>
                </a:solidFill>
              </a:ln>
              <a:effectLst/>
            </c:spPr>
          </c:marker>
          <c:trendline>
            <c:spPr>
              <a:ln w="12700" cap="rnd">
                <a:solidFill>
                  <a:schemeClr val="accent4"/>
                </a:solidFill>
                <a:prstDash val="dash"/>
              </a:ln>
              <a:effectLst/>
            </c:spPr>
            <c:trendlineType val="linear"/>
            <c:backward val="1"/>
            <c:dispRSqr val="0"/>
            <c:dispEq val="1"/>
            <c:trendlineLbl>
              <c:layout>
                <c:manualLayout>
                  <c:x val="-0.27093766404199476"/>
                  <c:y val="-3.4227126962858134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yVal>
            <c:numRef>
              <c:f>analysis!$T$9:$T$13</c:f>
              <c:numCache>
                <c:formatCode>General</c:formatCode>
                <c:ptCount val="5"/>
                <c:pt idx="0">
                  <c:v>-3.4563100223739797E-2</c:v>
                </c:pt>
                <c:pt idx="1">
                  <c:v>-5.5221318876493022E-2</c:v>
                </c:pt>
                <c:pt idx="2">
                  <c:v>-7.7845674768941164E-2</c:v>
                </c:pt>
                <c:pt idx="3">
                  <c:v>-0.10039834085387778</c:v>
                </c:pt>
                <c:pt idx="4">
                  <c:v>-0.1189007816109828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3E-624A-91CC-036F8F539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053856"/>
        <c:axId val="255702752"/>
      </c:scatterChart>
      <c:valAx>
        <c:axId val="197053856"/>
        <c:scaling>
          <c:orientation val="minMax"/>
          <c:max val="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Number of layers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5702752"/>
        <c:crosses val="autoZero"/>
        <c:crossBetween val="midCat"/>
      </c:valAx>
      <c:valAx>
        <c:axId val="25570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log10(P)</a:t>
                </a:r>
                <a:endParaRPr lang="en-US" sz="12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0538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Penetration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988035870516184"/>
          <c:y val="0.20992366871923038"/>
          <c:w val="0.68820931758530179"/>
          <c:h val="0.60138269523192966"/>
        </c:manualLayout>
      </c:layout>
      <c:scatterChart>
        <c:scatterStyle val="lineMarker"/>
        <c:varyColors val="0"/>
        <c:ser>
          <c:idx val="1"/>
          <c:order val="0"/>
          <c:tx>
            <c:v>measured</c:v>
          </c:tx>
          <c:spPr>
            <a:ln w="28575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accent2"/>
                </a:solidFill>
              </a:ln>
              <a:effectLst/>
            </c:spPr>
          </c:marker>
          <c:trendline>
            <c:spPr>
              <a:ln w="12700" cap="rnd">
                <a:solidFill>
                  <a:schemeClr val="accent4"/>
                </a:solidFill>
                <a:prstDash val="dash"/>
              </a:ln>
              <a:effectLst/>
            </c:spPr>
            <c:trendlineType val="linear"/>
            <c:backward val="1"/>
            <c:dispRSqr val="0"/>
            <c:dispEq val="1"/>
            <c:trendlineLbl>
              <c:layout>
                <c:manualLayout>
                  <c:x val="-0.20378412073490815"/>
                  <c:y val="-2.254317158729919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yVal>
            <c:numRef>
              <c:f>analysis!$O$9:$O$13</c:f>
              <c:numCache>
                <c:formatCode>General</c:formatCode>
                <c:ptCount val="5"/>
                <c:pt idx="0">
                  <c:v>0.92349999999999999</c:v>
                </c:pt>
                <c:pt idx="1">
                  <c:v>0.88060000000000005</c:v>
                </c:pt>
                <c:pt idx="2">
                  <c:v>0.83589999999999998</c:v>
                </c:pt>
                <c:pt idx="3">
                  <c:v>0.79359999999999997</c:v>
                </c:pt>
                <c:pt idx="4">
                  <c:v>0.76049999999999995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8DF-4245-B105-3E4CED36D935}"/>
            </c:ext>
          </c:extLst>
        </c:ser>
        <c:ser>
          <c:idx val="3"/>
          <c:order val="1"/>
          <c:tx>
            <c:v>Calculated from P1 &amp; P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analysis!$A$9:$A$13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analysis!$X$9:$X$13</c:f>
              <c:numCache>
                <c:formatCode>0.0000</c:formatCode>
                <c:ptCount val="5"/>
                <c:pt idx="0" formatCode="0.00000">
                  <c:v>0.92342153827145956</c:v>
                </c:pt>
                <c:pt idx="1">
                  <c:v>0.87902251683088428</c:v>
                </c:pt>
                <c:pt idx="2">
                  <c:v>0.83675824428144996</c:v>
                </c:pt>
                <c:pt idx="3">
                  <c:v>0.79652607978377854</c:v>
                </c:pt>
                <c:pt idx="4">
                  <c:v>0.75822831757162945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8DF-4245-B105-3E4CED36D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053856"/>
        <c:axId val="255702752"/>
      </c:scatterChart>
      <c:valAx>
        <c:axId val="197053856"/>
        <c:scaling>
          <c:orientation val="minMax"/>
          <c:max val="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Number of layers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5702752"/>
        <c:crosses val="autoZero"/>
        <c:crossBetween val="midCat"/>
      </c:valAx>
      <c:valAx>
        <c:axId val="255702752"/>
        <c:scaling>
          <c:orientation val="minMax"/>
          <c:max val="1"/>
          <c:min val="0.6500000000000001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(%)</a:t>
                </a:r>
                <a:endParaRPr lang="en-US" sz="12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0538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745625546806643"/>
          <c:y val="0.17911865223348036"/>
          <c:w val="0.33976596675415571"/>
          <c:h val="0.266734918173469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13</xdr:row>
      <xdr:rowOff>95250</xdr:rowOff>
    </xdr:from>
    <xdr:to>
      <xdr:col>5</xdr:col>
      <xdr:colOff>463550</xdr:colOff>
      <xdr:row>29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0C963EB-FB77-8149-B316-6FB724D1CC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685800</xdr:colOff>
      <xdr:row>13</xdr:row>
      <xdr:rowOff>101600</xdr:rowOff>
    </xdr:from>
    <xdr:to>
      <xdr:col>11</xdr:col>
      <xdr:colOff>800100</xdr:colOff>
      <xdr:row>29</xdr:row>
      <xdr:rowOff>158750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AA240E7-2357-504B-9FC9-FEB3C2CCB5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25400</xdr:colOff>
      <xdr:row>14</xdr:row>
      <xdr:rowOff>0</xdr:rowOff>
    </xdr:from>
    <xdr:to>
      <xdr:col>28</xdr:col>
      <xdr:colOff>469900</xdr:colOff>
      <xdr:row>30</xdr:row>
      <xdr:rowOff>69850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2FE1714-A455-AF41-A252-08A6D626C2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165100</xdr:colOff>
      <xdr:row>16</xdr:row>
      <xdr:rowOff>50800</xdr:rowOff>
    </xdr:from>
    <xdr:to>
      <xdr:col>21</xdr:col>
      <xdr:colOff>2908300</xdr:colOff>
      <xdr:row>32</xdr:row>
      <xdr:rowOff>120650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799846D-2175-0144-9830-FD9D80EB0C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</xdr:col>
      <xdr:colOff>114300</xdr:colOff>
      <xdr:row>32</xdr:row>
      <xdr:rowOff>12700</xdr:rowOff>
    </xdr:from>
    <xdr:to>
      <xdr:col>28</xdr:col>
      <xdr:colOff>558800</xdr:colOff>
      <xdr:row>48</xdr:row>
      <xdr:rowOff>82550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71D24B9-1283-B941-9404-2D53BB448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ofb.net/~ania/masks" TargetMode="External"/><Relationship Id="rId1" Type="http://schemas.openxmlformats.org/officeDocument/2006/relationships/hyperlink" Target="mailto:ania.mitro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2"/>
  <sheetViews>
    <sheetView tabSelected="1" workbookViewId="0">
      <selection activeCell="F3" sqref="F3"/>
    </sheetView>
  </sheetViews>
  <sheetFormatPr baseColWidth="10" defaultRowHeight="16" x14ac:dyDescent="0.2"/>
  <cols>
    <col min="8" max="8" width="4.33203125" customWidth="1"/>
    <col min="13" max="13" width="21.1640625" customWidth="1"/>
    <col min="14" max="14" width="2.83203125" customWidth="1"/>
    <col min="15" max="15" width="11.1640625" bestFit="1" customWidth="1"/>
    <col min="19" max="19" width="2.33203125" customWidth="1"/>
    <col min="22" max="22" width="40.6640625" customWidth="1"/>
    <col min="23" max="23" width="2.83203125" customWidth="1"/>
    <col min="26" max="26" width="21.6640625" bestFit="1" customWidth="1"/>
  </cols>
  <sheetData>
    <row r="1" spans="1:26" x14ac:dyDescent="0.2">
      <c r="A1" s="21" t="s">
        <v>57</v>
      </c>
      <c r="B1" s="22" t="s">
        <v>58</v>
      </c>
      <c r="C1" s="22"/>
      <c r="D1" s="22"/>
      <c r="T1" t="s">
        <v>53</v>
      </c>
      <c r="X1" t="s">
        <v>54</v>
      </c>
    </row>
    <row r="2" spans="1:26" x14ac:dyDescent="0.2">
      <c r="A2" s="21"/>
      <c r="B2" s="23" t="s">
        <v>59</v>
      </c>
      <c r="C2" s="23"/>
      <c r="D2" s="23"/>
      <c r="T2" t="s">
        <v>51</v>
      </c>
      <c r="X2" t="s">
        <v>55</v>
      </c>
    </row>
    <row r="3" spans="1:26" x14ac:dyDescent="0.2">
      <c r="A3" s="21"/>
      <c r="B3" s="23" t="s">
        <v>60</v>
      </c>
      <c r="C3" s="23"/>
      <c r="D3" s="23"/>
      <c r="T3" t="s">
        <v>52</v>
      </c>
    </row>
    <row r="4" spans="1:26" x14ac:dyDescent="0.2">
      <c r="T4" t="s">
        <v>36</v>
      </c>
    </row>
    <row r="5" spans="1:26" x14ac:dyDescent="0.2">
      <c r="R5" s="7"/>
      <c r="T5" t="s">
        <v>37</v>
      </c>
    </row>
    <row r="6" spans="1:26" x14ac:dyDescent="0.2">
      <c r="I6" s="20" t="s">
        <v>49</v>
      </c>
      <c r="J6" s="20"/>
      <c r="K6" s="20"/>
      <c r="R6" s="7"/>
      <c r="T6" t="s">
        <v>38</v>
      </c>
    </row>
    <row r="7" spans="1:26" x14ac:dyDescent="0.2">
      <c r="A7" t="s">
        <v>13</v>
      </c>
      <c r="I7" s="20"/>
      <c r="J7" s="20"/>
      <c r="K7" s="20"/>
      <c r="M7" s="19" t="s">
        <v>50</v>
      </c>
      <c r="N7" s="19"/>
      <c r="O7" s="19"/>
      <c r="P7" s="19"/>
      <c r="Q7" s="19"/>
      <c r="T7" t="s">
        <v>39</v>
      </c>
    </row>
    <row r="8" spans="1:26" ht="68" x14ac:dyDescent="0.2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I8" s="1" t="s">
        <v>14</v>
      </c>
      <c r="J8" s="1" t="s">
        <v>15</v>
      </c>
      <c r="K8" s="1" t="s">
        <v>16</v>
      </c>
      <c r="L8" s="8" t="s">
        <v>35</v>
      </c>
      <c r="M8" s="8" t="s">
        <v>17</v>
      </c>
      <c r="N8" s="14"/>
      <c r="O8" s="8" t="s">
        <v>29</v>
      </c>
      <c r="P8" s="8" t="s">
        <v>30</v>
      </c>
      <c r="Q8" s="8" t="s">
        <v>20</v>
      </c>
      <c r="R8" s="9"/>
      <c r="T8" s="1" t="s">
        <v>34</v>
      </c>
      <c r="X8" s="1" t="s">
        <v>40</v>
      </c>
      <c r="Y8" s="1" t="s">
        <v>41</v>
      </c>
      <c r="Z8" s="1" t="s">
        <v>56</v>
      </c>
    </row>
    <row r="9" spans="1:26" x14ac:dyDescent="0.2">
      <c r="A9">
        <v>1</v>
      </c>
      <c r="B9">
        <v>7.65</v>
      </c>
      <c r="C9">
        <v>1.5</v>
      </c>
      <c r="D9">
        <v>23.8</v>
      </c>
      <c r="E9">
        <v>20.350000000000001</v>
      </c>
      <c r="F9">
        <v>2.2000000000000002</v>
      </c>
      <c r="G9">
        <v>48.9</v>
      </c>
      <c r="I9">
        <f>(100-B9)</f>
        <v>92.35</v>
      </c>
      <c r="J9">
        <f>I9</f>
        <v>92.35</v>
      </c>
      <c r="K9">
        <f>100-J9</f>
        <v>7.6500000000000057</v>
      </c>
      <c r="L9" s="6">
        <f>B9/100</f>
        <v>7.6499999999999999E-2</v>
      </c>
      <c r="M9" s="14">
        <f>SLOPE(B9:B13,A9:A13)</f>
        <v>4.13</v>
      </c>
      <c r="N9" s="14"/>
      <c r="O9" s="14">
        <f>1-B9/100</f>
        <v>0.92349999999999999</v>
      </c>
      <c r="P9" s="14"/>
      <c r="Q9" s="14"/>
      <c r="R9" s="10"/>
      <c r="T9">
        <f>LOG10(O9)</f>
        <v>-3.4563100223739797E-2</v>
      </c>
      <c r="X9" s="12">
        <f>$T$16</f>
        <v>0.92342153827145956</v>
      </c>
      <c r="Y9" s="2">
        <f>1-X9</f>
        <v>7.6578461728540437E-2</v>
      </c>
      <c r="Z9" s="18">
        <f>L9-Y9</f>
        <v>-7.8461728540438203E-5</v>
      </c>
    </row>
    <row r="10" spans="1:26" x14ac:dyDescent="0.2">
      <c r="A10">
        <v>2</v>
      </c>
      <c r="B10">
        <v>11.94</v>
      </c>
      <c r="C10">
        <v>5</v>
      </c>
      <c r="D10">
        <v>11</v>
      </c>
      <c r="E10">
        <v>30.16</v>
      </c>
      <c r="F10">
        <v>3</v>
      </c>
      <c r="G10">
        <v>52</v>
      </c>
      <c r="I10">
        <f t="shared" ref="I10:I13" si="0">(100-B10)</f>
        <v>88.06</v>
      </c>
      <c r="J10" s="4">
        <f>100*POWER(I$9/100,A10)</f>
        <v>85.285224999999997</v>
      </c>
      <c r="K10" s="4">
        <f t="shared" ref="K10:K13" si="1">100-J10</f>
        <v>14.714775000000003</v>
      </c>
      <c r="L10" s="6">
        <f t="shared" ref="L10:L13" si="2">B10/100</f>
        <v>0.11939999999999999</v>
      </c>
      <c r="M10" s="14" t="s">
        <v>18</v>
      </c>
      <c r="N10" s="14"/>
      <c r="O10" s="14">
        <f t="shared" ref="O10:O13" si="3">1-B10/100</f>
        <v>0.88060000000000005</v>
      </c>
      <c r="P10" s="15">
        <f>O10/O9</f>
        <v>0.95354629128316193</v>
      </c>
      <c r="Q10" s="15">
        <f>1-P10</f>
        <v>4.6453708716838071E-2</v>
      </c>
      <c r="R10" s="11"/>
      <c r="T10">
        <f>LOG10(O10)</f>
        <v>-5.5221318876493022E-2</v>
      </c>
      <c r="X10" s="11">
        <f>X9*$T$15</f>
        <v>0.87902251683088428</v>
      </c>
      <c r="Y10" s="3">
        <f t="shared" ref="Y10:Y13" si="4">1-X10</f>
        <v>0.12097748316911572</v>
      </c>
      <c r="Z10" s="18">
        <f t="shared" ref="Z10:Z13" si="5">L10-Y10</f>
        <v>-1.5774831691157259E-3</v>
      </c>
    </row>
    <row r="11" spans="1:26" x14ac:dyDescent="0.2">
      <c r="A11">
        <v>3</v>
      </c>
      <c r="B11">
        <v>16.41</v>
      </c>
      <c r="C11">
        <v>5</v>
      </c>
      <c r="D11">
        <v>15.6</v>
      </c>
      <c r="E11">
        <v>40.83</v>
      </c>
      <c r="F11">
        <v>4</v>
      </c>
      <c r="G11">
        <v>57</v>
      </c>
      <c r="I11">
        <f t="shared" si="0"/>
        <v>83.59</v>
      </c>
      <c r="J11" s="4">
        <f>100*POWER(I$9/100,A11)</f>
        <v>78.760905287499995</v>
      </c>
      <c r="K11" s="4">
        <f t="shared" si="1"/>
        <v>21.239094712500005</v>
      </c>
      <c r="L11" s="6">
        <f t="shared" si="2"/>
        <v>0.1641</v>
      </c>
      <c r="M11" s="14" t="s">
        <v>19</v>
      </c>
      <c r="N11" s="14"/>
      <c r="O11" s="14">
        <f t="shared" si="3"/>
        <v>0.83589999999999998</v>
      </c>
      <c r="P11" s="15">
        <f t="shared" ref="P11:P13" si="6">O11/O10</f>
        <v>0.94923915512150803</v>
      </c>
      <c r="Q11" s="15">
        <f t="shared" ref="Q11:Q13" si="7">1-P11</f>
        <v>5.0760844878491973E-2</v>
      </c>
      <c r="R11" s="11"/>
      <c r="T11">
        <f>LOG10(O11)</f>
        <v>-7.7845674768941164E-2</v>
      </c>
      <c r="X11" s="11">
        <f t="shared" ref="X11:X13" si="8">X10*$T$15</f>
        <v>0.83675824428144996</v>
      </c>
      <c r="Y11" s="3">
        <f t="shared" si="4"/>
        <v>0.16324175571855004</v>
      </c>
      <c r="Z11" s="18">
        <f t="shared" si="5"/>
        <v>8.5824428144995468E-4</v>
      </c>
    </row>
    <row r="12" spans="1:26" x14ac:dyDescent="0.2">
      <c r="A12">
        <v>4</v>
      </c>
      <c r="B12">
        <v>20.64</v>
      </c>
      <c r="C12">
        <v>5</v>
      </c>
      <c r="D12">
        <v>20.100000000000001</v>
      </c>
      <c r="E12">
        <v>47.42</v>
      </c>
      <c r="F12">
        <v>8</v>
      </c>
      <c r="G12">
        <v>34.9</v>
      </c>
      <c r="I12">
        <f t="shared" si="0"/>
        <v>79.36</v>
      </c>
      <c r="J12" s="4">
        <f>100*POWER(I$9/100,A12)</f>
        <v>72.735696033006249</v>
      </c>
      <c r="K12" s="4">
        <f t="shared" si="1"/>
        <v>27.264303966993751</v>
      </c>
      <c r="L12" s="6">
        <f t="shared" si="2"/>
        <v>0.2064</v>
      </c>
      <c r="M12" s="14" t="s">
        <v>25</v>
      </c>
      <c r="N12" s="14"/>
      <c r="O12" s="14">
        <f t="shared" si="3"/>
        <v>0.79359999999999997</v>
      </c>
      <c r="P12" s="15">
        <f t="shared" si="6"/>
        <v>0.94939586074889337</v>
      </c>
      <c r="Q12" s="15">
        <f t="shared" si="7"/>
        <v>5.0604139251106628E-2</v>
      </c>
      <c r="R12" s="11"/>
      <c r="T12">
        <f>LOG10(O12)</f>
        <v>-0.10039834085387778</v>
      </c>
      <c r="X12" s="11">
        <f t="shared" si="8"/>
        <v>0.79652607978377854</v>
      </c>
      <c r="Y12" s="3">
        <f t="shared" si="4"/>
        <v>0.20347392021622146</v>
      </c>
      <c r="Z12" s="18">
        <f t="shared" si="5"/>
        <v>2.9260797837785402E-3</v>
      </c>
    </row>
    <row r="13" spans="1:26" x14ac:dyDescent="0.2">
      <c r="A13">
        <v>5</v>
      </c>
      <c r="B13">
        <v>23.95</v>
      </c>
      <c r="C13">
        <v>8</v>
      </c>
      <c r="D13">
        <v>14.9</v>
      </c>
      <c r="E13">
        <v>53.12</v>
      </c>
      <c r="F13">
        <v>8</v>
      </c>
      <c r="G13">
        <v>41.1</v>
      </c>
      <c r="I13">
        <f t="shared" si="0"/>
        <v>76.05</v>
      </c>
      <c r="J13" s="4">
        <f>100*POWER(I$9/100,A13)</f>
        <v>67.171415286481277</v>
      </c>
      <c r="K13" s="4">
        <f t="shared" si="1"/>
        <v>32.828584713518723</v>
      </c>
      <c r="L13" s="6">
        <f t="shared" si="2"/>
        <v>0.23949999999999999</v>
      </c>
      <c r="M13" s="14" t="s">
        <v>27</v>
      </c>
      <c r="N13" s="14"/>
      <c r="O13" s="14">
        <f t="shared" si="3"/>
        <v>0.76049999999999995</v>
      </c>
      <c r="P13" s="15">
        <f t="shared" si="6"/>
        <v>0.95829133064516125</v>
      </c>
      <c r="Q13" s="15">
        <f t="shared" si="7"/>
        <v>4.1708669354838745E-2</v>
      </c>
      <c r="R13" s="11"/>
      <c r="T13">
        <f>LOG10(O13)</f>
        <v>-0.1189007816109828</v>
      </c>
      <c r="X13" s="11">
        <f t="shared" si="8"/>
        <v>0.75822831757162945</v>
      </c>
      <c r="Y13" s="3">
        <f t="shared" si="4"/>
        <v>0.24177168242837055</v>
      </c>
      <c r="Z13" s="18">
        <f t="shared" si="5"/>
        <v>-2.2716824283705583E-3</v>
      </c>
    </row>
    <row r="14" spans="1:26" ht="17" thickBot="1" x14ac:dyDescent="0.25">
      <c r="M14" s="14" t="s">
        <v>26</v>
      </c>
      <c r="N14" s="14"/>
      <c r="O14" s="14"/>
      <c r="P14" s="14"/>
      <c r="Q14" s="14"/>
      <c r="R14" s="10"/>
    </row>
    <row r="15" spans="1:26" ht="17" thickBot="1" x14ac:dyDescent="0.25">
      <c r="M15" s="14" t="s">
        <v>20</v>
      </c>
      <c r="N15" s="14"/>
      <c r="O15" s="14"/>
      <c r="P15" s="16">
        <f>AVERAGE(P10:P13)</f>
        <v>0.9526181594496812</v>
      </c>
      <c r="Q15" s="15">
        <f>AVERAGE(Q10:Q13)</f>
        <v>4.7381840550318854E-2</v>
      </c>
      <c r="R15" s="10"/>
      <c r="T15" s="17">
        <f>POWER(10,-0.0214)</f>
        <v>0.95191901033228532</v>
      </c>
      <c r="U15" s="17" t="s">
        <v>32</v>
      </c>
    </row>
    <row r="16" spans="1:26" ht="17" thickBot="1" x14ac:dyDescent="0.25">
      <c r="M16" s="14" t="s">
        <v>28</v>
      </c>
      <c r="N16" s="14"/>
      <c r="O16" s="14"/>
      <c r="P16" s="14"/>
      <c r="Q16" s="14"/>
      <c r="R16" s="10"/>
      <c r="T16" s="17">
        <f>POWER(10,-0.0214-0.0132)</f>
        <v>0.92342153827145956</v>
      </c>
      <c r="U16" s="17" t="s">
        <v>33</v>
      </c>
    </row>
    <row r="17" spans="13:17" ht="17" thickBot="1" x14ac:dyDescent="0.25">
      <c r="M17" s="14"/>
      <c r="N17" s="14"/>
      <c r="O17" s="14"/>
      <c r="P17" s="16">
        <f>POWER(O13/O9,1/4)</f>
        <v>0.95261097271050499</v>
      </c>
      <c r="Q17" s="14"/>
    </row>
    <row r="18" spans="13:17" x14ac:dyDescent="0.2">
      <c r="M18" s="14" t="s">
        <v>21</v>
      </c>
      <c r="N18" s="14"/>
      <c r="O18" s="14"/>
      <c r="P18" s="14"/>
      <c r="Q18" s="14"/>
    </row>
    <row r="19" spans="13:17" x14ac:dyDescent="0.2">
      <c r="M19" s="14" t="s">
        <v>22</v>
      </c>
      <c r="N19" s="14"/>
      <c r="O19" s="14"/>
      <c r="P19" s="14"/>
      <c r="Q19" s="14"/>
    </row>
    <row r="20" spans="13:17" x14ac:dyDescent="0.2">
      <c r="M20" s="14" t="s">
        <v>23</v>
      </c>
      <c r="N20" s="14"/>
      <c r="O20" s="14"/>
      <c r="P20" s="14"/>
      <c r="Q20" s="14"/>
    </row>
    <row r="21" spans="13:17" x14ac:dyDescent="0.2">
      <c r="M21" s="14" t="s">
        <v>24</v>
      </c>
      <c r="N21" s="14"/>
      <c r="O21" s="14"/>
      <c r="P21" s="14"/>
      <c r="Q21" s="14"/>
    </row>
    <row r="22" spans="13:17" x14ac:dyDescent="0.2">
      <c r="M22" s="5" t="s">
        <v>31</v>
      </c>
    </row>
    <row r="42" spans="15:15" x14ac:dyDescent="0.2">
      <c r="O42">
        <f>POWER(10,0.9627-0.0413)</f>
        <v>8.3444938708284262</v>
      </c>
    </row>
  </sheetData>
  <mergeCells count="6">
    <mergeCell ref="A1:A3"/>
    <mergeCell ref="M7:Q7"/>
    <mergeCell ref="I6:K7"/>
    <mergeCell ref="B1:D1"/>
    <mergeCell ref="B2:D2"/>
    <mergeCell ref="B3:D3"/>
  </mergeCells>
  <hyperlinks>
    <hyperlink ref="B2" r:id="rId1" xr:uid="{2770B1EB-E397-C648-B89C-9D43B30AEBE1}"/>
    <hyperlink ref="B3" r:id="rId2" xr:uid="{28906985-A9E2-5B4B-9589-BD1212C70541}"/>
  </hyperlinks>
  <pageMargins left="0.75" right="0.75" top="1" bottom="1" header="0.5" footer="0.5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FCE89-0B76-AB44-A7D3-B574F03D44C7}">
  <dimension ref="A1:G15"/>
  <sheetViews>
    <sheetView workbookViewId="0">
      <selection activeCell="A9" sqref="A9"/>
    </sheetView>
  </sheetViews>
  <sheetFormatPr baseColWidth="10" defaultRowHeight="16" x14ac:dyDescent="0.2"/>
  <sheetData>
    <row r="1" spans="1:7" ht="5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">
      <c r="A2">
        <v>1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</row>
    <row r="3" spans="1:7" x14ac:dyDescent="0.2">
      <c r="A3">
        <v>2</v>
      </c>
      <c r="B3">
        <v>11.94</v>
      </c>
      <c r="C3">
        <v>5</v>
      </c>
      <c r="D3">
        <v>11</v>
      </c>
      <c r="E3">
        <v>30.16</v>
      </c>
      <c r="F3">
        <v>3</v>
      </c>
      <c r="G3">
        <v>52</v>
      </c>
    </row>
    <row r="4" spans="1:7" x14ac:dyDescent="0.2">
      <c r="A4">
        <v>3</v>
      </c>
      <c r="B4">
        <v>16.41</v>
      </c>
      <c r="C4">
        <v>5</v>
      </c>
      <c r="D4">
        <v>15.6</v>
      </c>
      <c r="E4">
        <v>40.83</v>
      </c>
      <c r="F4">
        <v>4</v>
      </c>
      <c r="G4">
        <v>57</v>
      </c>
    </row>
    <row r="5" spans="1:7" x14ac:dyDescent="0.2">
      <c r="A5">
        <v>4</v>
      </c>
      <c r="B5">
        <v>20.64</v>
      </c>
      <c r="C5">
        <v>5</v>
      </c>
      <c r="D5">
        <v>20.100000000000001</v>
      </c>
      <c r="E5">
        <v>47.42</v>
      </c>
      <c r="F5">
        <v>8</v>
      </c>
      <c r="G5">
        <v>34.9</v>
      </c>
    </row>
    <row r="6" spans="1:7" x14ac:dyDescent="0.2">
      <c r="A6">
        <v>5</v>
      </c>
      <c r="B6">
        <v>23.95</v>
      </c>
      <c r="C6">
        <v>8</v>
      </c>
      <c r="D6">
        <v>14.9</v>
      </c>
      <c r="E6">
        <v>53.12</v>
      </c>
      <c r="F6">
        <v>8</v>
      </c>
      <c r="G6">
        <v>41.1</v>
      </c>
    </row>
    <row r="8" spans="1:7" x14ac:dyDescent="0.2">
      <c r="A8" t="s">
        <v>48</v>
      </c>
    </row>
    <row r="9" spans="1:7" x14ac:dyDescent="0.2">
      <c r="A9" t="s">
        <v>42</v>
      </c>
    </row>
    <row r="11" spans="1:7" x14ac:dyDescent="0.2">
      <c r="A11" s="13" t="s">
        <v>45</v>
      </c>
    </row>
    <row r="12" spans="1:7" x14ac:dyDescent="0.2">
      <c r="A12" s="13" t="s">
        <v>43</v>
      </c>
    </row>
    <row r="13" spans="1:7" x14ac:dyDescent="0.2">
      <c r="A13" s="13" t="s">
        <v>46</v>
      </c>
    </row>
    <row r="14" spans="1:7" x14ac:dyDescent="0.2">
      <c r="A14" s="13" t="s">
        <v>47</v>
      </c>
    </row>
    <row r="15" spans="1:7" x14ac:dyDescent="0.2">
      <c r="A15" s="1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analysis</vt:lpstr>
      <vt:lpstr>raw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 Mitros</dc:creator>
  <cp:lastModifiedBy>Ania Mitros</cp:lastModifiedBy>
  <dcterms:created xsi:type="dcterms:W3CDTF">2021-03-20T15:28:10Z</dcterms:created>
  <dcterms:modified xsi:type="dcterms:W3CDTF">2021-04-27T15:54:21Z</dcterms:modified>
</cp:coreProperties>
</file>